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chnologies\_STOVES\Kyrgyzstan\KG5.2B\KG5.2v1.2\"/>
    </mc:Choice>
  </mc:AlternateContent>
  <bookViews>
    <workbookView xWindow="0" yWindow="0" windowWidth="28800" windowHeight="11835" xr2:uid="{5A4F37E2-7FB9-4CA7-A917-F6566042B3E5}"/>
  </bookViews>
  <sheets>
    <sheet name="Heat Gain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3" i="1"/>
  <c r="C39" i="1"/>
  <c r="C38" i="1"/>
  <c r="C19" i="1"/>
  <c r="D19" i="1" s="1"/>
  <c r="D18" i="1"/>
  <c r="E18" i="1" s="1"/>
  <c r="E12" i="1"/>
  <c r="D7" i="1"/>
  <c r="E7" i="1" s="1"/>
  <c r="D6" i="1"/>
  <c r="E6" i="1" s="1"/>
  <c r="C15" i="1" l="1"/>
  <c r="E9" i="1"/>
  <c r="C35" i="1"/>
  <c r="G39" i="1" s="1"/>
  <c r="C34" i="1"/>
  <c r="E19" i="1"/>
  <c r="C31" i="1" l="1"/>
  <c r="E21" i="1"/>
</calcChain>
</file>

<file path=xl/sharedStrings.xml><?xml version="1.0" encoding="utf-8"?>
<sst xmlns="http://schemas.openxmlformats.org/spreadsheetml/2006/main" count="46" uniqueCount="31">
  <si>
    <t>HEAT EXCHANGERS</t>
  </si>
  <si>
    <t>C Pemberton-Pigott</t>
  </si>
  <si>
    <t>Outside pipe OD</t>
  </si>
  <si>
    <t>Inside pipe ID</t>
  </si>
  <si>
    <t>Circumf</t>
  </si>
  <si>
    <t>Cylinder height</t>
  </si>
  <si>
    <t>mm</t>
  </si>
  <si>
    <r>
      <t>Surface m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</si>
  <si>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Total area, m</t>
    </r>
    <r>
      <rPr>
        <vertAlign val="superscript"/>
        <sz val="11"/>
        <color theme="1"/>
        <rFont val="Calibri"/>
        <family val="2"/>
        <scheme val="minor"/>
      </rPr>
      <t>2</t>
    </r>
  </si>
  <si>
    <t>Input temperature</t>
  </si>
  <si>
    <t>Outlet temperature</t>
  </si>
  <si>
    <t>∆T, C</t>
  </si>
  <si>
    <t>Heat gained by the exchanger</t>
  </si>
  <si>
    <t>Total</t>
  </si>
  <si>
    <t>Outside dimension</t>
  </si>
  <si>
    <t>Inside dimension</t>
  </si>
  <si>
    <t>Exchanger height</t>
  </si>
  <si>
    <t>Chimney diameter</t>
  </si>
  <si>
    <t>Chimney-exch clearance</t>
  </si>
  <si>
    <t>Gas box size (sq)</t>
  </si>
  <si>
    <t>Heat exch-gas box clearance</t>
  </si>
  <si>
    <t>Gas flow area</t>
  </si>
  <si>
    <t>ROUND HEAT EXCHANGER</t>
  </si>
  <si>
    <t>SQUARE HEAT EXCHANGER</t>
  </si>
  <si>
    <t>Internal water jacked</t>
  </si>
  <si>
    <t>Material thickness</t>
  </si>
  <si>
    <r>
      <t>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*K</t>
    </r>
  </si>
  <si>
    <t>Watts gained</t>
  </si>
  <si>
    <t>[Balance flow area</t>
  </si>
  <si>
    <t>]</t>
  </si>
  <si>
    <t>Goal Seek Zero, vary C17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</si>
</sst>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15" fontId="0" fillId="0" borderId="0" xfId="0" applyNumberFormat="1"/>
    <xf numFmtId="0" fontId="3" fillId="0" borderId="0" xfId="0" applyFont="1"/>
    <xf numFmtId="43" fontId="0" fillId="0" borderId="0" xfId="1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0" fontId="5" fillId="0" borderId="0" xfId="0" applyFont="1"/>
    <xf numFmtId="0" fontId="0" fillId="0" borderId="1" xfId="0" applyBorder="1"/>
    <xf numFmtId="164" fontId="0" fillId="0" borderId="0" xfId="0" applyNumberFormat="1"/>
    <xf numFmtId="164" fontId="0" fillId="0" borderId="0" xfId="1" applyNumberFormat="1" applyFont="1"/>
    <xf numFmtId="165" fontId="0" fillId="2" borderId="2" xfId="0" applyNumberFormat="1" applyFill="1" applyBorder="1" applyProtection="1">
      <protection locked="0"/>
    </xf>
    <xf numFmtId="165" fontId="0" fillId="2" borderId="2" xfId="1" applyNumberFormat="1" applyFont="1" applyFill="1" applyBorder="1" applyProtection="1">
      <protection locked="0"/>
    </xf>
    <xf numFmtId="0" fontId="0" fillId="0" borderId="0" xfId="0" applyBorder="1"/>
    <xf numFmtId="166" fontId="0" fillId="0" borderId="0" xfId="0" applyNumberFormat="1"/>
    <xf numFmtId="165" fontId="0" fillId="2" borderId="4" xfId="0" applyNumberFormat="1" applyFill="1" applyBorder="1" applyProtection="1">
      <protection locked="0"/>
    </xf>
    <xf numFmtId="164" fontId="2" fillId="0" borderId="3" xfId="0" applyNumberFormat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ACC32-F43C-4800-B884-E81177689CFB}">
  <dimension ref="B2:H39"/>
  <sheetViews>
    <sheetView tabSelected="1" workbookViewId="0">
      <selection activeCell="K14" sqref="K14"/>
    </sheetView>
  </sheetViews>
  <sheetFormatPr defaultRowHeight="15" x14ac:dyDescent="0.25"/>
  <cols>
    <col min="1" max="1" width="3.42578125" customWidth="1"/>
    <col min="2" max="2" width="28.28515625" customWidth="1"/>
    <col min="3" max="3" width="10.5703125" bestFit="1" customWidth="1"/>
    <col min="4" max="4" width="10" bestFit="1" customWidth="1"/>
    <col min="5" max="5" width="11.7109375" customWidth="1"/>
    <col min="6" max="6" width="18.85546875" bestFit="1" customWidth="1"/>
  </cols>
  <sheetData>
    <row r="2" spans="2:5" ht="18.75" x14ac:dyDescent="0.3">
      <c r="B2" s="2" t="s">
        <v>0</v>
      </c>
      <c r="D2" s="1">
        <v>43052</v>
      </c>
    </row>
    <row r="3" spans="2:5" x14ac:dyDescent="0.25">
      <c r="D3" t="s">
        <v>1</v>
      </c>
    </row>
    <row r="5" spans="2:5" s="5" customFormat="1" ht="17.25" x14ac:dyDescent="0.25">
      <c r="B5" s="4" t="s">
        <v>22</v>
      </c>
      <c r="C5" s="5" t="s">
        <v>6</v>
      </c>
      <c r="D5" s="5" t="s">
        <v>4</v>
      </c>
      <c r="E5" s="5" t="s">
        <v>7</v>
      </c>
    </row>
    <row r="6" spans="2:5" x14ac:dyDescent="0.25">
      <c r="B6" t="s">
        <v>2</v>
      </c>
      <c r="C6" s="11">
        <v>273</v>
      </c>
      <c r="D6" s="3">
        <f>C6*PI()</f>
        <v>857.65479443001357</v>
      </c>
      <c r="E6" s="6">
        <f>D6*$C$8/1000000</f>
        <v>0.39452120543780628</v>
      </c>
    </row>
    <row r="7" spans="2:5" x14ac:dyDescent="0.25">
      <c r="B7" t="s">
        <v>3</v>
      </c>
      <c r="C7" s="11">
        <v>209</v>
      </c>
      <c r="D7" s="3">
        <f>C7*PI()</f>
        <v>656.59286460026681</v>
      </c>
      <c r="E7" s="6">
        <f>D7*$C$8/1000000</f>
        <v>0.30203271771612272</v>
      </c>
    </row>
    <row r="8" spans="2:5" x14ac:dyDescent="0.25">
      <c r="B8" t="s">
        <v>5</v>
      </c>
      <c r="C8" s="11">
        <v>460</v>
      </c>
      <c r="E8" s="8"/>
    </row>
    <row r="9" spans="2:5" ht="17.25" x14ac:dyDescent="0.25">
      <c r="B9" t="s">
        <v>8</v>
      </c>
      <c r="E9" s="6">
        <f>SUM(E6:E8)</f>
        <v>0.69655392315392906</v>
      </c>
    </row>
    <row r="11" spans="2:5" x14ac:dyDescent="0.25">
      <c r="B11" t="s">
        <v>9</v>
      </c>
      <c r="C11" s="11">
        <v>700</v>
      </c>
      <c r="E11" s="7" t="s">
        <v>11</v>
      </c>
    </row>
    <row r="12" spans="2:5" x14ac:dyDescent="0.25">
      <c r="B12" t="s">
        <v>10</v>
      </c>
      <c r="C12" s="11">
        <v>160</v>
      </c>
      <c r="E12">
        <f>C11-C12</f>
        <v>540</v>
      </c>
    </row>
    <row r="14" spans="2:5" ht="18" thickBot="1" x14ac:dyDescent="0.3">
      <c r="B14" t="s">
        <v>12</v>
      </c>
      <c r="C14" s="15">
        <v>17</v>
      </c>
      <c r="D14" t="s">
        <v>26</v>
      </c>
    </row>
    <row r="15" spans="2:5" ht="15.75" thickBot="1" x14ac:dyDescent="0.3">
      <c r="B15" t="s">
        <v>13</v>
      </c>
      <c r="C15" s="16">
        <f>C14*E12*E9</f>
        <v>6394.3650145530692</v>
      </c>
      <c r="D15" t="s">
        <v>27</v>
      </c>
    </row>
    <row r="17" spans="2:5" s="5" customFormat="1" x14ac:dyDescent="0.25">
      <c r="B17" s="4" t="s">
        <v>23</v>
      </c>
      <c r="C17" s="5" t="s">
        <v>6</v>
      </c>
      <c r="D17" s="5" t="s">
        <v>6</v>
      </c>
    </row>
    <row r="18" spans="2:5" x14ac:dyDescent="0.25">
      <c r="B18" t="s">
        <v>14</v>
      </c>
      <c r="C18" s="12">
        <v>258.51597235885129</v>
      </c>
      <c r="D18" s="10">
        <f>C18*4</f>
        <v>1034.0638894354051</v>
      </c>
      <c r="E18" s="6">
        <f>D18*$C$8/1000000</f>
        <v>0.47566938914028639</v>
      </c>
    </row>
    <row r="19" spans="2:5" x14ac:dyDescent="0.25">
      <c r="B19" t="s">
        <v>15</v>
      </c>
      <c r="C19" s="12">
        <f>C18-66</f>
        <v>192.51597235885129</v>
      </c>
      <c r="D19" s="10">
        <f>C19*4</f>
        <v>770.06388943540514</v>
      </c>
      <c r="E19" s="6">
        <f>D19*$C$8/1000000</f>
        <v>0.35422938914028634</v>
      </c>
    </row>
    <row r="20" spans="2:5" x14ac:dyDescent="0.25">
      <c r="B20" t="s">
        <v>16</v>
      </c>
      <c r="C20" s="11">
        <v>460</v>
      </c>
    </row>
    <row r="21" spans="2:5" ht="17.25" x14ac:dyDescent="0.25">
      <c r="B21" t="s">
        <v>8</v>
      </c>
      <c r="E21" s="6">
        <f ca="1">SUM(E18:E23)</f>
        <v>0.82989877828057268</v>
      </c>
    </row>
    <row r="22" spans="2:5" x14ac:dyDescent="0.25">
      <c r="B22" t="s">
        <v>25</v>
      </c>
      <c r="C22" s="11">
        <v>3</v>
      </c>
      <c r="E22" s="13"/>
    </row>
    <row r="23" spans="2:5" x14ac:dyDescent="0.25">
      <c r="B23" t="s">
        <v>24</v>
      </c>
      <c r="C23" s="14">
        <f>(C18-C19-4*C22)/2</f>
        <v>27</v>
      </c>
    </row>
    <row r="26" spans="2:5" x14ac:dyDescent="0.25">
      <c r="B26" t="s">
        <v>9</v>
      </c>
      <c r="C26">
        <v>700</v>
      </c>
      <c r="E26" s="7"/>
    </row>
    <row r="27" spans="2:5" x14ac:dyDescent="0.25">
      <c r="B27" t="s">
        <v>10</v>
      </c>
      <c r="C27">
        <v>160</v>
      </c>
    </row>
    <row r="28" spans="2:5" x14ac:dyDescent="0.25">
      <c r="B28" s="7" t="s">
        <v>11</v>
      </c>
      <c r="C28">
        <f>C26-C27</f>
        <v>540</v>
      </c>
    </row>
    <row r="29" spans="2:5" x14ac:dyDescent="0.25">
      <c r="B29" s="7"/>
    </row>
    <row r="30" spans="2:5" ht="18" thickBot="1" x14ac:dyDescent="0.3">
      <c r="B30" t="s">
        <v>12</v>
      </c>
      <c r="C30" s="15">
        <v>17</v>
      </c>
      <c r="D30" t="s">
        <v>26</v>
      </c>
    </row>
    <row r="31" spans="2:5" ht="15.75" thickBot="1" x14ac:dyDescent="0.3">
      <c r="B31" t="s">
        <v>13</v>
      </c>
      <c r="C31" s="16">
        <f ca="1">C30*E27*E21</f>
        <v>7618.4707846156571</v>
      </c>
      <c r="D31" t="s">
        <v>27</v>
      </c>
    </row>
    <row r="33" spans="2:8" x14ac:dyDescent="0.25">
      <c r="B33" t="s">
        <v>17</v>
      </c>
      <c r="C33" s="11">
        <v>133</v>
      </c>
      <c r="D33" t="s">
        <v>6</v>
      </c>
    </row>
    <row r="34" spans="2:8" x14ac:dyDescent="0.25">
      <c r="B34" t="s">
        <v>18</v>
      </c>
      <c r="C34" s="10">
        <f>(C19-C33)/2</f>
        <v>29.757986179425643</v>
      </c>
      <c r="D34" t="s">
        <v>6</v>
      </c>
    </row>
    <row r="35" spans="2:8" x14ac:dyDescent="0.25">
      <c r="B35" t="s">
        <v>21</v>
      </c>
      <c r="C35" s="10">
        <f>C19^2-(C33/2)^2*PI()</f>
        <v>23169.491500936529</v>
      </c>
    </row>
    <row r="37" spans="2:8" x14ac:dyDescent="0.25">
      <c r="B37" t="s">
        <v>19</v>
      </c>
      <c r="C37" s="11">
        <v>300</v>
      </c>
      <c r="D37" t="s">
        <v>6</v>
      </c>
    </row>
    <row r="38" spans="2:8" x14ac:dyDescent="0.25">
      <c r="B38" t="s">
        <v>20</v>
      </c>
      <c r="C38" s="10">
        <f>(C37-C18)/2</f>
        <v>20.742013820574357</v>
      </c>
      <c r="D38" t="s">
        <v>6</v>
      </c>
      <c r="F38" t="s">
        <v>30</v>
      </c>
    </row>
    <row r="39" spans="2:8" x14ac:dyDescent="0.25">
      <c r="B39" t="s">
        <v>21</v>
      </c>
      <c r="C39" s="10">
        <f>C37^2-C18^2</f>
        <v>23169.492035357631</v>
      </c>
      <c r="F39" t="s">
        <v>28</v>
      </c>
      <c r="G39" s="9">
        <f>C39-C35</f>
        <v>5.3442110220203176E-4</v>
      </c>
      <c r="H39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Heat Gain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Reviewer</dc:creator>
  <cp:lastModifiedBy>Reviewer</cp:lastModifiedBy>
  <dcterms:created xsi:type="dcterms:W3CDTF">2017-11-13T19:15:18Z</dcterms:created>
  <dcterms:modified xsi:type="dcterms:W3CDTF">2017-11-17T19:50:11Z</dcterms:modified>
</cp:coreProperties>
</file>